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syamimy\Desktop\"/>
    </mc:Choice>
  </mc:AlternateContent>
  <bookViews>
    <workbookView xWindow="0" yWindow="0" windowWidth="10695" windowHeight="6420"/>
  </bookViews>
  <sheets>
    <sheet name="Cost Overview" sheetId="1" r:id="rId1"/>
    <sheet name="More Info" sheetId="4" r:id="rId2"/>
    <sheet name="Component Details"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M10" i="1" l="1"/>
  <c r="L10" i="1"/>
  <c r="J10" i="1"/>
  <c r="F49" i="1" l="1"/>
  <c r="G49" i="1"/>
  <c r="B49" i="1"/>
  <c r="F31" i="1"/>
  <c r="F61" i="1" l="1"/>
  <c r="F60" i="1"/>
  <c r="F53" i="1" l="1"/>
  <c r="F65" i="1" l="1"/>
  <c r="F64" i="1"/>
  <c r="F59" i="1"/>
  <c r="F58" i="1"/>
  <c r="F23" i="1"/>
  <c r="F25" i="1"/>
  <c r="F24" i="1"/>
  <c r="F51" i="1"/>
  <c r="F50" i="1"/>
  <c r="F35" i="1"/>
  <c r="F34" i="1"/>
  <c r="F33" i="1"/>
  <c r="F32" i="1"/>
  <c r="F30" i="1"/>
  <c r="F26" i="1"/>
  <c r="F27" i="1"/>
  <c r="K10" i="1"/>
  <c r="F22" i="1" s="1"/>
  <c r="F57" i="1" s="1"/>
  <c r="C17" i="1"/>
  <c r="G17" i="1" l="1"/>
  <c r="G16" i="1"/>
</calcChain>
</file>

<file path=xl/comments1.xml><?xml version="1.0" encoding="utf-8"?>
<comments xmlns="http://schemas.openxmlformats.org/spreadsheetml/2006/main">
  <authors>
    <author>Quincy KWEK (MPA)</author>
  </authors>
  <commentList>
    <comment ref="B23" authorId="0" shapeId="0">
      <text>
        <r>
          <rPr>
            <b/>
            <sz val="9"/>
            <color indexed="81"/>
            <rFont val="Tahoma"/>
            <family val="2"/>
          </rPr>
          <t>Quincy KWEK (MPA):</t>
        </r>
        <r>
          <rPr>
            <sz val="9"/>
            <color indexed="81"/>
            <rFont val="Tahoma"/>
            <family val="2"/>
          </rPr>
          <t xml:space="preserve">
Applicable to tankers</t>
        </r>
      </text>
    </comment>
    <comment ref="B31" authorId="0" shapeId="0">
      <text>
        <r>
          <rPr>
            <b/>
            <sz val="9"/>
            <color indexed="81"/>
            <rFont val="Tahoma"/>
            <family val="2"/>
          </rPr>
          <t>Quincy KWEK (MPA):</t>
        </r>
        <r>
          <rPr>
            <sz val="9"/>
            <color indexed="81"/>
            <rFont val="Tahoma"/>
            <family val="2"/>
          </rPr>
          <t xml:space="preserve">
Based on Assumption of Minimum 11 Crew</t>
        </r>
      </text>
    </comment>
    <comment ref="B33" authorId="0" shapeId="0">
      <text>
        <r>
          <rPr>
            <b/>
            <sz val="9"/>
            <color indexed="81"/>
            <rFont val="Tahoma"/>
            <family val="2"/>
          </rPr>
          <t>Quincy KWEK (MPA):</t>
        </r>
        <r>
          <rPr>
            <sz val="9"/>
            <color indexed="81"/>
            <rFont val="Tahoma"/>
            <family val="2"/>
          </rPr>
          <t xml:space="preserve">
Assumed 4 Deck+GOC, 4 Engineers/Officers</t>
        </r>
      </text>
    </comment>
    <comment ref="B53" authorId="0" shapeId="0">
      <text>
        <r>
          <rPr>
            <b/>
            <sz val="9"/>
            <color indexed="81"/>
            <rFont val="Tahoma"/>
            <family val="2"/>
          </rPr>
          <t>Quincy KWEK (MPA):</t>
        </r>
        <r>
          <rPr>
            <sz val="9"/>
            <color indexed="81"/>
            <rFont val="Tahoma"/>
            <family val="2"/>
          </rPr>
          <t xml:space="preserve">
Assuming 15 crew (9 minimum and 6 changes)</t>
        </r>
      </text>
    </comment>
    <comment ref="B64" authorId="0" shapeId="0">
      <text>
        <r>
          <rPr>
            <b/>
            <sz val="9"/>
            <color indexed="81"/>
            <rFont val="Tahoma"/>
            <family val="2"/>
          </rPr>
          <t>Quincy KWEK (MPA):</t>
        </r>
        <r>
          <rPr>
            <sz val="9"/>
            <color indexed="81"/>
            <rFont val="Tahoma"/>
            <family val="2"/>
          </rPr>
          <t xml:space="preserve">
Based on Assumption of Minimum 11 Crew</t>
        </r>
      </text>
    </comment>
    <comment ref="B65" authorId="0" shapeId="0">
      <text>
        <r>
          <rPr>
            <b/>
            <sz val="9"/>
            <color indexed="81"/>
            <rFont val="Tahoma"/>
            <family val="2"/>
          </rPr>
          <t>Quincy KWEK (MPA):</t>
        </r>
        <r>
          <rPr>
            <sz val="9"/>
            <color indexed="81"/>
            <rFont val="Tahoma"/>
            <family val="2"/>
          </rPr>
          <t xml:space="preserve">
Assumed 4 Deck+GOC, 4 Engineers/Officers</t>
        </r>
      </text>
    </comment>
  </commentList>
</comments>
</file>

<file path=xl/sharedStrings.xml><?xml version="1.0" encoding="utf-8"?>
<sst xmlns="http://schemas.openxmlformats.org/spreadsheetml/2006/main" count="148" uniqueCount="131">
  <si>
    <t>Vessel Particulars</t>
  </si>
  <si>
    <t>Name</t>
  </si>
  <si>
    <t>IMO No</t>
  </si>
  <si>
    <t>GT</t>
  </si>
  <si>
    <t>NT</t>
  </si>
  <si>
    <t>DWT</t>
  </si>
  <si>
    <t>Keel Laid Date</t>
  </si>
  <si>
    <t>Annual Tonnage Tax (ATT)</t>
  </si>
  <si>
    <t>Exemption Cert FFEA</t>
  </si>
  <si>
    <t>Pre-registration Survey plus Flight costs</t>
  </si>
  <si>
    <t>Official Log Book</t>
  </si>
  <si>
    <t>Reissuance of certificate/ Flag State Inspection</t>
  </si>
  <si>
    <t>AAF</t>
  </si>
  <si>
    <t>Initial Documentation</t>
  </si>
  <si>
    <t>Transcript</t>
  </si>
  <si>
    <t>MODU</t>
  </si>
  <si>
    <t>Age of Vessel</t>
  </si>
  <si>
    <t>Vessel Type</t>
  </si>
  <si>
    <t>Incentive Schemes</t>
  </si>
  <si>
    <t>Initial Registration Fee</t>
  </si>
  <si>
    <t>1st-year Annual Tonnage Tax</t>
  </si>
  <si>
    <t>Annual Costs</t>
  </si>
  <si>
    <t>(Re)Issuance of all Trading Certificates</t>
  </si>
  <si>
    <t>(Re)Issuance of ISM/ISPS/MLC Certificates</t>
  </si>
  <si>
    <t>RO-related</t>
  </si>
  <si>
    <t>Registry-related</t>
  </si>
  <si>
    <t>Result</t>
  </si>
  <si>
    <t>NIL</t>
  </si>
  <si>
    <t>Size of Ship</t>
  </si>
  <si>
    <t>Price (inclusive of GST) per Ship</t>
  </si>
  <si>
    <t>0 - 299 GT</t>
  </si>
  <si>
    <t>300 – 2,000 GT</t>
  </si>
  <si>
    <t>Above 2,000 GT</t>
  </si>
  <si>
    <t>Without Tanker Endorsement</t>
  </si>
  <si>
    <t>With Tanker Endorsement</t>
  </si>
  <si>
    <t>Tier 1</t>
  </si>
  <si>
    <t>Tier 2</t>
  </si>
  <si>
    <t>Tier 3</t>
  </si>
  <si>
    <t>Continuous Synopsis Record</t>
  </si>
  <si>
    <t>Select either:</t>
  </si>
  <si>
    <t>Ad-hoc Items</t>
  </si>
  <si>
    <t>Mortgage Registration Fee</t>
  </si>
  <si>
    <t>ACRA printout</t>
  </si>
  <si>
    <t>Others</t>
  </si>
  <si>
    <t>Bank Guarantee</t>
  </si>
  <si>
    <t>Please refer to the Recognised Organisation which class the vessel</t>
  </si>
  <si>
    <t>LRIT Conformance Test Report</t>
  </si>
  <si>
    <t>Crew-related</t>
  </si>
  <si>
    <t>DMLC Part I</t>
  </si>
  <si>
    <t>Safe Manning Document</t>
  </si>
  <si>
    <t xml:space="preserve">Seaman's Discharge Book </t>
  </si>
  <si>
    <t>Bunker Convention Certificate</t>
  </si>
  <si>
    <t>Civil Liability Convention Certificate</t>
  </si>
  <si>
    <t xml:space="preserve">Wreck Removal Certificate </t>
  </si>
  <si>
    <t>Civil Liability Convention Certificate Renewal</t>
  </si>
  <si>
    <t>Bunker Convention Certificate Renewal</t>
  </si>
  <si>
    <t>Wreck Removal Certificate Renewal</t>
  </si>
  <si>
    <t>Ship Types</t>
  </si>
  <si>
    <t>BULK CARRIER</t>
  </si>
  <si>
    <t>BARGE</t>
  </si>
  <si>
    <t>OFFSHORE SUPPLY VESSEL</t>
  </si>
  <si>
    <t>OTHERS</t>
  </si>
  <si>
    <t>UTILITY VESSEL</t>
  </si>
  <si>
    <t>VEHICLE CARRIER</t>
  </si>
  <si>
    <t>TANKER</t>
  </si>
  <si>
    <t>RORO CARGO</t>
  </si>
  <si>
    <t>CRUDE OIL TANKER</t>
  </si>
  <si>
    <t>CONTAINER SHIP</t>
  </si>
  <si>
    <t>GENERAL CARGO</t>
  </si>
  <si>
    <t>TUG/SUPPLY VESSEL</t>
  </si>
  <si>
    <t>PETROLEUM/CHEMICAL TANKER</t>
  </si>
  <si>
    <t>OIL/CHEMICAL/GAS TANKER</t>
  </si>
  <si>
    <t>CHEMICAL TANKER</t>
  </si>
  <si>
    <t>ACCOMMODATION RIG</t>
  </si>
  <si>
    <t>LIVE-STOCK VESSEL</t>
  </si>
  <si>
    <t>BUNKER TANKER</t>
  </si>
  <si>
    <t>CHEMICAL/GAS TANKER</t>
  </si>
  <si>
    <t>PETROLEUM PRODUCT TANKER</t>
  </si>
  <si>
    <t>LPG/LNG TANKERS</t>
  </si>
  <si>
    <t>Total Annual Cost</t>
  </si>
  <si>
    <t>Total Initial Cost</t>
  </si>
  <si>
    <t>AAF Renewal</t>
  </si>
  <si>
    <r>
      <rPr>
        <b/>
        <sz val="16"/>
        <color theme="1"/>
        <rFont val="Calibri"/>
        <family val="2"/>
        <scheme val="minor"/>
      </rPr>
      <t>Singapore Registry of Ships</t>
    </r>
    <r>
      <rPr>
        <sz val="11"/>
        <color theme="1"/>
        <rFont val="Calibri"/>
        <family val="2"/>
        <scheme val="minor"/>
      </rPr>
      <t xml:space="preserve">
</t>
    </r>
    <r>
      <rPr>
        <i/>
        <sz val="12"/>
        <color theme="1"/>
        <rFont val="Calibri"/>
        <family val="2"/>
        <scheme val="minor"/>
      </rPr>
      <t>Cost Overview</t>
    </r>
  </si>
  <si>
    <t>Note: This sheet provides the estimated initial and running annual costs for ships to flag with the SRS. Users are only required to fill in the vessel particulars and select the incentive schemes of interest. The respective costs (including breakdown) will be tabulated accordingly. 
The sheet "More Info" will provide details on our Shipping Circulars and registration procedures.</t>
  </si>
  <si>
    <t>Engagement/Discharge of Seaman ($7/crew)</t>
  </si>
  <si>
    <t>Certificate of Endorsement ($18/crew)</t>
  </si>
  <si>
    <t>Radio Station Licence Fee (issued by IMDA)</t>
  </si>
  <si>
    <t>Tanker Endorsement ($25/crew; valid for 5 years)</t>
  </si>
  <si>
    <t>Certificate of Endorsement ($8/crew)</t>
  </si>
  <si>
    <t>Useful Links</t>
  </si>
  <si>
    <t>Registration Checklist</t>
  </si>
  <si>
    <t>Application Forms</t>
  </si>
  <si>
    <t>Crewing Matters</t>
  </si>
  <si>
    <t>Flag State Control Matters</t>
  </si>
  <si>
    <t>Contact Details</t>
  </si>
  <si>
    <t>Overview of Ship Registration</t>
  </si>
  <si>
    <t>Registration Guide (PDF)</t>
  </si>
  <si>
    <t>http://www.mpa.gov.sg/web/portal/home/singapore-registry-of-ships/register-with-srs/registration-guide</t>
  </si>
  <si>
    <t>http://www.mpa.gov.sg/web/wcm/connect/www/a5306b87-a497-47ca-a27c-40516d195e13/checklist-.pdf?MOD=AJPERES&amp;CONVERT_TO=url&amp;CACHEID=a5306b87-a497-47ca-a27c-40516d195e13</t>
  </si>
  <si>
    <t>http://www.mpa.gov.sg/web/portal/home/singapore-registry-of-ships/register-with-srs/incentives-schemes</t>
  </si>
  <si>
    <t>http://www.mpa.gov.sg/web/portal/home/singapore-registry-of-ships/flag-state-control</t>
  </si>
  <si>
    <t>Quarterly e-Bulletins</t>
  </si>
  <si>
    <t>Shipping Circulars</t>
  </si>
  <si>
    <t>http://www.mpa.gov.sg/web/portal/home/port-of-singapore/circulars-and-notices/shipping-circulars</t>
  </si>
  <si>
    <t>FAQ</t>
  </si>
  <si>
    <t>http://www.mpa.gov.sg/web/portal/home/singapore-registry-of-ships/faq/ship-registration/registration-of-commercial-vessels</t>
  </si>
  <si>
    <t>shipping@mpa.gov.sg</t>
  </si>
  <si>
    <t>Ship Registry</t>
  </si>
  <si>
    <t>marine@mpa.gov.sg</t>
  </si>
  <si>
    <t>Seafarers Management</t>
  </si>
  <si>
    <t>mmo@mpa.gov.sg</t>
  </si>
  <si>
    <t>(65) 6375 6251/6253/1929</t>
  </si>
  <si>
    <t>(65) 6375 1932</t>
  </si>
  <si>
    <t>(65) 6375 6224</t>
  </si>
  <si>
    <t>Traning Standards</t>
  </si>
  <si>
    <t>(65) 6375 6223</t>
  </si>
  <si>
    <t>coc@mpa.gov.sg</t>
  </si>
  <si>
    <t>Flag &amp; Port State Control</t>
  </si>
  <si>
    <t>IRF ($)</t>
  </si>
  <si>
    <t>ATT ($)</t>
  </si>
  <si>
    <t>-</t>
  </si>
  <si>
    <t>Min NT</t>
  </si>
  <si>
    <t>Max NT</t>
  </si>
  <si>
    <t>http://www.mpa.gov.sg/web/portal/home/singapore-registry-of-ships</t>
  </si>
  <si>
    <t>http://www.mpa.gov.sg/web/portal/home/finance-e-services/forms/shipping-forms</t>
  </si>
  <si>
    <t>http://www.mpa.gov.sg/web/portal/home/singapore-registry-of-ships/crewing/electronic-ship-information-and-crew-change</t>
  </si>
  <si>
    <t>http://www.mpa.gov.sg/web/portal/home/singapore-registry-of-ships/about-srs-and-what-new/srs-e-bulletins</t>
  </si>
  <si>
    <t xml:space="preserve">24/7 Hotline </t>
  </si>
  <si>
    <t>(For ship technical, crewing and registry matters requiring urgent attention during after-office-hours)</t>
  </si>
  <si>
    <t xml:space="preserve">(65) 6-CALL -SRS </t>
  </si>
  <si>
    <t>(65) 6 2255 777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</si>
</sst>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1" x14ac:knownFonts="1">
    <font>
      <sz val="11"/>
      <color theme="1"/>
      <name val="Calibri"/>
      <family val="2"/>
      <scheme val="minor"/>
    </font>
    <font>
      <b/>
      <sz val="11"/>
      <color theme="1"/>
      <name val="Calibri"/>
      <family val="2"/>
      <scheme val="minor"/>
    </font>
    <font>
      <u/>
      <sz val="11"/>
      <color theme="1"/>
      <name val="Calibri"/>
      <family val="2"/>
      <scheme val="minor"/>
    </font>
    <font>
      <i/>
      <sz val="11"/>
      <color theme="8"/>
      <name val="Calibri"/>
      <family val="2"/>
      <scheme val="minor"/>
    </font>
    <font>
      <i/>
      <sz val="11"/>
      <color rgb="FFC00000"/>
      <name val="Calibri"/>
      <family val="2"/>
      <scheme val="minor"/>
    </font>
    <font>
      <sz val="11"/>
      <color theme="0" tint="-0.249977111117893"/>
      <name val="Calibri"/>
      <family val="2"/>
      <scheme val="minor"/>
    </font>
    <font>
      <b/>
      <sz val="12"/>
      <color theme="1"/>
      <name val="Arial"/>
      <family val="2"/>
    </font>
    <font>
      <sz val="12"/>
      <color theme="1"/>
      <name val="Arial"/>
      <family val="2"/>
    </font>
    <font>
      <sz val="9"/>
      <color theme="1"/>
      <name val="Calibri"/>
      <family val="2"/>
      <scheme val="minor"/>
    </font>
    <font>
      <i/>
      <sz val="11"/>
      <color theme="0" tint="-0.249977111117893"/>
      <name val="Calibri"/>
      <family val="2"/>
      <scheme val="minor"/>
    </font>
    <font>
      <sz val="9"/>
      <color indexed="81"/>
      <name val="Tahoma"/>
      <family val="2"/>
    </font>
    <font>
      <b/>
      <sz val="9"/>
      <color indexed="81"/>
      <name val="Tahoma"/>
      <family val="2"/>
    </font>
    <font>
      <sz val="8"/>
      <color rgb="FF000000"/>
      <name val="Segoe UI"/>
      <family val="2"/>
    </font>
    <font>
      <sz val="8"/>
      <color theme="1"/>
      <name val="Calibri"/>
      <family val="2"/>
      <scheme val="minor"/>
    </font>
    <font>
      <i/>
      <sz val="11"/>
      <color theme="1"/>
      <name val="Calibri"/>
      <family val="2"/>
      <scheme val="minor"/>
    </font>
    <font>
      <i/>
      <sz val="12"/>
      <color theme="1"/>
      <name val="Calibri"/>
      <family val="2"/>
      <scheme val="minor"/>
    </font>
    <font>
      <b/>
      <sz val="16"/>
      <color theme="1"/>
      <name val="Calibri"/>
      <family val="2"/>
      <scheme val="minor"/>
    </font>
    <font>
      <sz val="8.5"/>
      <color theme="1"/>
      <name val="Calibri"/>
      <family val="2"/>
      <scheme val="minor"/>
    </font>
    <font>
      <i/>
      <sz val="11"/>
      <color theme="0"/>
      <name val="Calibri"/>
      <family val="2"/>
      <scheme val="minor"/>
    </font>
    <font>
      <b/>
      <u/>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77">
    <xf numFmtId="0" fontId="0" fillId="0" borderId="0" xfId="0"/>
    <xf numFmtId="0" fontId="2" fillId="0" borderId="0" xfId="0" applyFont="1"/>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6" fontId="7" fillId="0" borderId="7" xfId="0" applyNumberFormat="1" applyFont="1" applyBorder="1" applyAlignment="1">
      <alignment horizontal="center" vertical="center" wrapText="1"/>
    </xf>
    <xf numFmtId="0" fontId="0" fillId="0" borderId="0" xfId="0" applyFont="1"/>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1" fillId="2" borderId="2"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3" xfId="0" applyFont="1" applyFill="1" applyBorder="1" applyAlignment="1" applyProtection="1">
      <alignment horizontal="lef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0" fillId="2" borderId="5" xfId="0" applyFill="1" applyBorder="1" applyAlignment="1" applyProtection="1">
      <alignment vertical="center"/>
      <protection locked="0"/>
    </xf>
    <xf numFmtId="0" fontId="13"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left"/>
      <protection locked="0"/>
    </xf>
    <xf numFmtId="3" fontId="0" fillId="2" borderId="5" xfId="0" applyNumberFormat="1" applyFill="1" applyBorder="1" applyAlignment="1" applyProtection="1">
      <alignment horizontal="center" vertical="center"/>
      <protection locked="0"/>
    </xf>
    <xf numFmtId="0" fontId="0" fillId="2" borderId="6"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7" xfId="0" applyFill="1" applyBorder="1" applyAlignment="1" applyProtection="1">
      <alignment vertical="center"/>
      <protection locked="0"/>
    </xf>
    <xf numFmtId="0" fontId="5" fillId="2" borderId="0" xfId="0" applyFont="1" applyFill="1" applyAlignment="1" applyProtection="1">
      <alignment vertical="center"/>
      <protection locked="0"/>
    </xf>
    <xf numFmtId="164" fontId="0" fillId="2" borderId="0" xfId="0" applyNumberFormat="1" applyFill="1" applyAlignment="1" applyProtection="1">
      <alignment vertical="center" wrapText="1"/>
      <protection locked="0"/>
    </xf>
    <xf numFmtId="164" fontId="0" fillId="2" borderId="0" xfId="0" applyNumberFormat="1" applyFill="1" applyAlignment="1" applyProtection="1">
      <alignment horizontal="center" vertical="center"/>
      <protection locked="0"/>
    </xf>
    <xf numFmtId="164" fontId="0" fillId="2" borderId="10" xfId="0" applyNumberFormat="1" applyFill="1" applyBorder="1" applyAlignment="1" applyProtection="1">
      <alignment horizontal="right" vertical="center"/>
    </xf>
    <xf numFmtId="164" fontId="0" fillId="2" borderId="3" xfId="0" applyNumberFormat="1" applyFill="1" applyBorder="1" applyAlignment="1" applyProtection="1">
      <alignment horizontal="left" vertical="center"/>
    </xf>
    <xf numFmtId="0" fontId="0" fillId="2" borderId="11" xfId="0" applyFill="1" applyBorder="1" applyAlignment="1" applyProtection="1">
      <alignment horizontal="right" vertical="center"/>
    </xf>
    <xf numFmtId="164" fontId="0" fillId="2" borderId="7" xfId="0" applyNumberFormat="1" applyFill="1" applyBorder="1" applyAlignment="1" applyProtection="1">
      <alignment horizontal="left" vertical="center"/>
    </xf>
    <xf numFmtId="0" fontId="1" fillId="2" borderId="2" xfId="0" applyFont="1" applyFill="1" applyBorder="1" applyAlignment="1" applyProtection="1">
      <alignment vertical="center"/>
    </xf>
    <xf numFmtId="0" fontId="1" fillId="2" borderId="6"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9"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3" xfId="0" applyFont="1" applyFill="1" applyBorder="1" applyAlignment="1" applyProtection="1">
      <alignment vertical="center"/>
    </xf>
    <xf numFmtId="0" fontId="0" fillId="2" borderId="4" xfId="0" applyFill="1" applyBorder="1" applyAlignment="1" applyProtection="1">
      <alignment vertical="center"/>
    </xf>
    <xf numFmtId="0" fontId="0" fillId="2" borderId="0" xfId="0" applyFill="1" applyBorder="1" applyAlignment="1" applyProtection="1">
      <alignment vertical="center"/>
    </xf>
    <xf numFmtId="164" fontId="0" fillId="2" borderId="5" xfId="0" applyNumberFormat="1" applyFill="1" applyBorder="1" applyAlignment="1" applyProtection="1">
      <alignment horizontal="center" vertical="center"/>
    </xf>
    <xf numFmtId="0" fontId="0" fillId="2" borderId="5" xfId="0" applyFill="1" applyBorder="1" applyAlignment="1" applyProtection="1">
      <alignment vertical="center"/>
    </xf>
    <xf numFmtId="0" fontId="3" fillId="2" borderId="4"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5" xfId="0" applyFont="1" applyFill="1" applyBorder="1" applyAlignment="1" applyProtection="1">
      <alignment vertical="center"/>
    </xf>
    <xf numFmtId="0" fontId="0" fillId="2" borderId="6" xfId="0" applyFill="1" applyBorder="1" applyAlignment="1" applyProtection="1">
      <alignment vertical="center"/>
    </xf>
    <xf numFmtId="0" fontId="0" fillId="2" borderId="11" xfId="0" applyFill="1" applyBorder="1" applyAlignment="1" applyProtection="1">
      <alignment vertical="center"/>
    </xf>
    <xf numFmtId="164" fontId="0" fillId="2" borderId="7" xfId="0" applyNumberFormat="1" applyFill="1" applyBorder="1" applyAlignment="1" applyProtection="1">
      <alignment horizontal="center" vertical="center"/>
    </xf>
    <xf numFmtId="0" fontId="0" fillId="2" borderId="0" xfId="0" applyFill="1" applyAlignment="1" applyProtection="1">
      <alignment vertical="center"/>
    </xf>
    <xf numFmtId="164" fontId="0" fillId="2" borderId="0" xfId="0" applyNumberFormat="1" applyFill="1" applyAlignment="1" applyProtection="1">
      <alignment horizontal="center"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5" xfId="0" applyFont="1" applyFill="1" applyBorder="1" applyAlignment="1" applyProtection="1">
      <alignment vertical="center"/>
    </xf>
    <xf numFmtId="0" fontId="19" fillId="2" borderId="0" xfId="0" applyFont="1" applyFill="1"/>
    <xf numFmtId="0" fontId="0" fillId="2" borderId="0" xfId="0" applyFill="1"/>
    <xf numFmtId="0" fontId="20" fillId="2" borderId="0" xfId="1" applyFill="1"/>
    <xf numFmtId="0" fontId="0" fillId="2" borderId="7" xfId="0"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0" fillId="2" borderId="0" xfId="0" applyFill="1" applyAlignment="1" applyProtection="1">
      <alignment vertical="center"/>
      <protection locked="0" hidden="1"/>
    </xf>
    <xf numFmtId="0" fontId="5" fillId="2" borderId="0" xfId="0" applyFont="1" applyFill="1" applyBorder="1" applyAlignment="1" applyProtection="1">
      <alignment horizontal="center" vertical="center"/>
      <protection locked="0" hidden="1"/>
    </xf>
    <xf numFmtId="0" fontId="5" fillId="2" borderId="0" xfId="0" applyFont="1" applyFill="1" applyAlignment="1" applyProtection="1">
      <alignment vertical="center"/>
      <protection locked="0" hidden="1"/>
    </xf>
    <xf numFmtId="0" fontId="1" fillId="2" borderId="0" xfId="0" applyFont="1" applyFill="1" applyBorder="1" applyAlignment="1" applyProtection="1">
      <alignment horizontal="left" vertical="center"/>
      <protection locked="0" hidden="1"/>
    </xf>
    <xf numFmtId="0" fontId="0" fillId="2" borderId="0" xfId="0" applyFill="1" applyBorder="1" applyAlignment="1" applyProtection="1">
      <alignment vertical="center"/>
      <protection locked="0" hidden="1"/>
    </xf>
    <xf numFmtId="164" fontId="0" fillId="2" borderId="0" xfId="0" applyNumberFormat="1" applyFill="1" applyBorder="1" applyAlignment="1" applyProtection="1">
      <alignment horizontal="left" vertical="center"/>
      <protection locked="0" hidden="1"/>
    </xf>
    <xf numFmtId="164" fontId="0" fillId="2" borderId="0" xfId="0" applyNumberFormat="1" applyFill="1" applyAlignment="1" applyProtection="1">
      <alignment vertical="center" wrapText="1"/>
      <protection locked="0" hidden="1"/>
    </xf>
    <xf numFmtId="0" fontId="9" fillId="2" borderId="0" xfId="0" applyFont="1" applyFill="1" applyAlignment="1" applyProtection="1">
      <alignment horizontal="center" vertical="center"/>
      <protection locked="0" hidden="1"/>
    </xf>
    <xf numFmtId="0" fontId="0" fillId="2" borderId="0" xfId="0" applyFill="1" applyAlignment="1">
      <alignment vertical="top"/>
    </xf>
    <xf numFmtId="164" fontId="14" fillId="2" borderId="5"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protection locked="0" hidden="1"/>
    </xf>
    <xf numFmtId="0" fontId="17" fillId="2" borderId="0" xfId="0" applyFont="1" applyFill="1" applyAlignment="1" applyProtection="1">
      <alignment horizontal="left" vertical="top" wrapText="1"/>
      <protection locked="0"/>
    </xf>
    <xf numFmtId="0" fontId="0" fillId="2" borderId="0" xfId="0" applyFill="1" applyAlignment="1" applyProtection="1">
      <alignment horizontal="center" vertical="center" wrapText="1"/>
      <protection locked="0"/>
    </xf>
    <xf numFmtId="0" fontId="20" fillId="2" borderId="0" xfId="1" applyFill="1" applyAlignment="1">
      <alignment horizontal="left" vertical="center"/>
    </xf>
    <xf numFmtId="0" fontId="0" fillId="2" borderId="0" xfId="0" applyFill="1" applyAlignment="1">
      <alignment wrapText="1"/>
    </xf>
    <xf numFmtId="0" fontId="0" fillId="0" borderId="0" xfId="0"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10" lockText="1" noThreeD="1"/>
</file>

<file path=xl/ctrlProps/ctrlProp2.xml><?xml version="1.0" encoding="utf-8"?>
<formControlPr xmlns="http://schemas.microsoft.com/office/spreadsheetml/2009/9/main" objectType="CheckBox" fmlaLink="$I$11" lockText="1" noThreeD="1"/>
</file>

<file path=xl/ctrlProps/ctrlProp3.xml><?xml version="1.0" encoding="utf-8"?>
<formControlPr xmlns="http://schemas.microsoft.com/office/spreadsheetml/2009/9/main" objectType="CheckBox" fmlaLink="$I$13" lockText="1" noThreeD="1"/>
</file>

<file path=xl/ctrlProps/ctrlProp4.xml><?xml version="1.0" encoding="utf-8"?>
<formControlPr xmlns="http://schemas.microsoft.com/office/spreadsheetml/2009/9/main" objectType="CheckBox" fmlaLink="$I$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723900</xdr:colOff>
          <xdr:row>10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ea typeface="Segoe UI"/>
                  <a:cs typeface="Segoe UI"/>
                </a:rPr>
                <a:t>Green Ship Programme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9</xdr:row>
          <xdr:rowOff>190500</xdr:rowOff>
        </xdr:from>
        <xdr:to>
          <xdr:col>5</xdr:col>
          <xdr:colOff>666750</xdr:colOff>
          <xdr:row>11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ea typeface="Segoe UI"/>
                  <a:cs typeface="Segoe UI"/>
                </a:rPr>
                <a:t>Block Transfer Scheme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6</xdr:col>
          <xdr:colOff>457200</xdr:colOff>
          <xdr:row>13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ea typeface="Segoe UI"/>
                  <a:cs typeface="Segoe UI"/>
                </a:rPr>
                <a:t>Annual Administrative Fee (w/ Tanker Endorsement)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6</xdr:col>
          <xdr:colOff>285750</xdr:colOff>
          <xdr:row>14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ea typeface="Segoe UI"/>
                  <a:cs typeface="Segoe UI"/>
                </a:rPr>
                <a:t>Annual Administrative Fee (w/o Tanker Endorsement)</a:t>
              </a:r>
            </a:p>
          </xdr:txBody>
        </xdr:sp>
        <xdr:clientData/>
      </xdr:twoCellAnchor>
    </mc:Choice>
    <mc:Fallback/>
  </mc:AlternateContent>
  <xdr:twoCellAnchor editAs="oneCell">
    <xdr:from>
      <xdr:col>1</xdr:col>
      <xdr:colOff>76200</xdr:colOff>
      <xdr:row>0</xdr:row>
      <xdr:rowOff>95250</xdr:rowOff>
    </xdr:from>
    <xdr:to>
      <xdr:col>2</xdr:col>
      <xdr:colOff>87243</xdr:colOff>
      <xdr:row>3</xdr:row>
      <xdr:rowOff>104775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5250"/>
          <a:ext cx="1192143"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mpa.gov.sg/web/portal/home/port-of-singapore/circulars-and-notices/shipping-circulars" TargetMode="External"/><Relationship Id="rId13" Type="http://schemas.openxmlformats.org/officeDocument/2006/relationships/hyperlink" Target="mailto:coc@mpa.gov.sg" TargetMode="External"/><Relationship Id="rId3" Type="http://schemas.openxmlformats.org/officeDocument/2006/relationships/hyperlink" Target="http://www.mpa.gov.sg/web/wcm/connect/www/a5306b87-a497-47ca-a27c-40516d195e13/checklist-.pdf?MOD=AJPERES&amp;CONVERT_TO=url&amp;CACHEID=a5306b87-a497-47ca-a27c-40516d195e13" TargetMode="External"/><Relationship Id="rId7" Type="http://schemas.openxmlformats.org/officeDocument/2006/relationships/hyperlink" Target="http://www.mpa.gov.sg/web/portal/home/singapore-registry-of-ships/about-srs-and-what-new/srs-e-bulletins" TargetMode="External"/><Relationship Id="rId12" Type="http://schemas.openxmlformats.org/officeDocument/2006/relationships/hyperlink" Target="mailto:mmo@mpa.gov.sg" TargetMode="External"/><Relationship Id="rId2" Type="http://schemas.openxmlformats.org/officeDocument/2006/relationships/hyperlink" Target="http://www.mpa.gov.sg/web/portal/home/singapore-registry-of-ships/register-with-srs/registration-guide" TargetMode="External"/><Relationship Id="rId1" Type="http://schemas.openxmlformats.org/officeDocument/2006/relationships/hyperlink" Target="http://www.mpa.gov.sg/web/portal/home/singapore-registry-of-ships" TargetMode="External"/><Relationship Id="rId6" Type="http://schemas.openxmlformats.org/officeDocument/2006/relationships/hyperlink" Target="http://www.mpa.gov.sg/web/portal/home/singapore-registry-of-ships/flag-state-control" TargetMode="External"/><Relationship Id="rId11" Type="http://schemas.openxmlformats.org/officeDocument/2006/relationships/hyperlink" Target="mailto:marine@mpa.gov.sg" TargetMode="External"/><Relationship Id="rId5" Type="http://schemas.openxmlformats.org/officeDocument/2006/relationships/hyperlink" Target="http://www.mpa.gov.sg/web/portal/home/finance-e-services/forms/shipping-forms" TargetMode="External"/><Relationship Id="rId15" Type="http://schemas.openxmlformats.org/officeDocument/2006/relationships/printerSettings" Target="../printerSettings/printerSettings2.bin"/><Relationship Id="rId10" Type="http://schemas.openxmlformats.org/officeDocument/2006/relationships/hyperlink" Target="mailto:shipping@mpa.gov.sg" TargetMode="External"/><Relationship Id="rId4" Type="http://schemas.openxmlformats.org/officeDocument/2006/relationships/hyperlink" Target="http://www.mpa.gov.sg/web/portal/home/singapore-registry-of-ships/register-with-srs/incentives-schemes" TargetMode="External"/><Relationship Id="rId9" Type="http://schemas.openxmlformats.org/officeDocument/2006/relationships/hyperlink" Target="http://www.mpa.gov.sg/web/portal/home/singapore-registry-of-ships/faq/ship-registration/registration-of-commercial-vessels" TargetMode="External"/><Relationship Id="rId14" Type="http://schemas.openxmlformats.org/officeDocument/2006/relationships/hyperlink" Target="http://www.mpa.gov.sg/web/portal/home/singapore-registry-of-ships/crewing/electronic-ship-information-and-crew-chang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N93"/>
  <sheetViews>
    <sheetView tabSelected="1" zoomScaleNormal="100" workbookViewId="0">
      <selection activeCell="C14" sqref="C14"/>
    </sheetView>
  </sheetViews>
  <sheetFormatPr defaultRowHeight="15" x14ac:dyDescent="0.25"/>
  <cols>
    <col min="1" max="1" width="1.5703125" style="8" customWidth="1"/>
    <col min="2" max="2" width="17.7109375" style="8" customWidth="1"/>
    <col min="3" max="3" width="23.42578125" style="9" customWidth="1"/>
    <col min="4" max="4" width="7.5703125" style="8" bestFit="1" customWidth="1"/>
    <col min="5" max="5" width="9.140625" style="8"/>
    <col min="6" max="6" width="24.5703125" style="8" customWidth="1"/>
    <col min="7" max="7" width="8.42578125" style="8" customWidth="1"/>
    <col min="8" max="8" width="8.7109375" style="61" customWidth="1"/>
    <col min="9" max="10" width="9.140625" style="61" hidden="1" customWidth="1"/>
    <col min="11" max="11" width="13.7109375" style="61" hidden="1" customWidth="1"/>
    <col min="12" max="13" width="9.140625" style="61" hidden="1" customWidth="1"/>
    <col min="14" max="14" width="9.140625" style="61"/>
    <col min="15" max="16384" width="9.140625" style="8"/>
  </cols>
  <sheetData>
    <row r="2" spans="2:13" ht="15" customHeight="1" x14ac:dyDescent="0.25">
      <c r="C2" s="73" t="s">
        <v>82</v>
      </c>
      <c r="D2" s="73"/>
      <c r="E2" s="73"/>
      <c r="F2" s="73"/>
    </row>
    <row r="3" spans="2:13" x14ac:dyDescent="0.25">
      <c r="C3" s="73"/>
      <c r="D3" s="73"/>
      <c r="E3" s="73"/>
      <c r="F3" s="73"/>
    </row>
    <row r="5" spans="2:13" ht="15" customHeight="1" x14ac:dyDescent="0.25">
      <c r="B5" s="72" t="s">
        <v>83</v>
      </c>
      <c r="C5" s="72"/>
      <c r="D5" s="72"/>
      <c r="E5" s="72"/>
      <c r="F5" s="72"/>
      <c r="G5" s="72"/>
    </row>
    <row r="6" spans="2:13" x14ac:dyDescent="0.25">
      <c r="B6" s="72"/>
      <c r="C6" s="72"/>
      <c r="D6" s="72"/>
      <c r="E6" s="72"/>
      <c r="F6" s="72"/>
      <c r="G6" s="72"/>
    </row>
    <row r="7" spans="2:13" ht="19.5" customHeight="1" x14ac:dyDescent="0.25">
      <c r="B7" s="72"/>
      <c r="C7" s="72"/>
      <c r="D7" s="72"/>
      <c r="E7" s="72"/>
      <c r="F7" s="72"/>
      <c r="G7" s="72"/>
    </row>
    <row r="8" spans="2:13" ht="6.75" customHeight="1" thickBot="1" x14ac:dyDescent="0.3"/>
    <row r="9" spans="2:13" ht="15.75" thickBot="1" x14ac:dyDescent="0.3">
      <c r="B9" s="32" t="s">
        <v>0</v>
      </c>
      <c r="C9" s="34"/>
      <c r="E9" s="10" t="s">
        <v>18</v>
      </c>
      <c r="F9" s="11"/>
      <c r="G9" s="12"/>
      <c r="H9" s="64"/>
      <c r="I9" s="62" t="s">
        <v>26</v>
      </c>
      <c r="J9" s="62" t="s">
        <v>118</v>
      </c>
      <c r="K9" s="62" t="s">
        <v>119</v>
      </c>
      <c r="L9" s="62" t="s">
        <v>121</v>
      </c>
      <c r="M9" s="62" t="s">
        <v>122</v>
      </c>
    </row>
    <row r="10" spans="2:13" x14ac:dyDescent="0.25">
      <c r="B10" s="38" t="s">
        <v>1</v>
      </c>
      <c r="C10" s="14"/>
      <c r="E10" s="13"/>
      <c r="F10" s="15"/>
      <c r="G10" s="16"/>
      <c r="H10" s="65"/>
      <c r="I10" s="62" t="b">
        <v>0</v>
      </c>
      <c r="J10" s="71">
        <f>IF(AND($I$10=FALSE,$I$11=FALSE)=TRUE, 2.5, IF(AND($I$10=TRUE,$I$11=FALSE)=TRUE, 1.25, IF(AND($I$10=FALSE,$I$11=TRUE)=TRUE, 0.5, IF(AND($I$10=TRUE,$I$11=TRUE)=TRUE, 0.25, "ERROR"))))</f>
        <v>2.5</v>
      </c>
      <c r="K10" s="62">
        <f>IF($I$10=TRUE, 0.8, IF($I$10=FALSE, 1, "ERROR"))</f>
        <v>1</v>
      </c>
      <c r="L10" s="62">
        <f>IF(AND($I$10=FALSE,$I$11=FALSE)=TRUE, 500, IF(AND($I$10=TRUE,$I$11=FALSE)=TRUE, 500, IF(AND($I$10=FALSE,$I$11=TRUE)=TRUE, 2500, IF(AND($I$10=TRUE,$I$11=TRUE)=TRUE, 2500, "ERROR"))))</f>
        <v>500</v>
      </c>
      <c r="M10" s="62">
        <f>IF(AND($I$10=FALSE,$I$11=FALSE)=TRUE, 20000, IF(AND($I$10=TRUE,$I$11=FALSE)=TRUE, 20000, IF(AND($I$10=FALSE,$I$11=TRUE)=TRUE, 40000, IF(AND($I$10=TRUE,$I$11=TRUE)=TRUE, 40000, "ERROR"))))</f>
        <v>20000</v>
      </c>
    </row>
    <row r="11" spans="2:13" x14ac:dyDescent="0.25">
      <c r="B11" s="38" t="s">
        <v>2</v>
      </c>
      <c r="C11" s="14"/>
      <c r="E11" s="13"/>
      <c r="F11" s="15"/>
      <c r="G11" s="16"/>
      <c r="H11" s="65"/>
      <c r="I11" s="62" t="b">
        <v>0</v>
      </c>
      <c r="J11" s="71"/>
      <c r="K11" s="62" t="s">
        <v>27</v>
      </c>
      <c r="L11" s="62"/>
      <c r="M11" s="62"/>
    </row>
    <row r="12" spans="2:13" x14ac:dyDescent="0.2">
      <c r="B12" s="38" t="s">
        <v>17</v>
      </c>
      <c r="C12" s="17" t="s">
        <v>61</v>
      </c>
      <c r="E12" s="18" t="s">
        <v>39</v>
      </c>
      <c r="F12" s="15"/>
      <c r="G12" s="16"/>
    </row>
    <row r="13" spans="2:13" x14ac:dyDescent="0.25">
      <c r="B13" s="38" t="s">
        <v>3</v>
      </c>
      <c r="C13" s="19"/>
      <c r="E13" s="13"/>
      <c r="F13" s="15"/>
      <c r="G13" s="16"/>
      <c r="H13" s="65"/>
      <c r="I13" s="62" t="b">
        <v>0</v>
      </c>
      <c r="J13" s="62" t="s">
        <v>27</v>
      </c>
      <c r="K13" s="62" t="s">
        <v>27</v>
      </c>
    </row>
    <row r="14" spans="2:13" ht="15.75" thickBot="1" x14ac:dyDescent="0.3">
      <c r="B14" s="38" t="s">
        <v>4</v>
      </c>
      <c r="C14" s="19"/>
      <c r="E14" s="20"/>
      <c r="F14" s="21"/>
      <c r="G14" s="22"/>
      <c r="H14" s="65"/>
      <c r="I14" s="62" t="b">
        <v>0</v>
      </c>
      <c r="J14" s="62" t="s">
        <v>27</v>
      </c>
      <c r="K14" s="62" t="s">
        <v>27</v>
      </c>
    </row>
    <row r="15" spans="2:13" ht="15.75" thickBot="1" x14ac:dyDescent="0.3">
      <c r="B15" s="38" t="s">
        <v>5</v>
      </c>
      <c r="C15" s="19"/>
    </row>
    <row r="16" spans="2:13" x14ac:dyDescent="0.25">
      <c r="B16" s="38" t="s">
        <v>6</v>
      </c>
      <c r="C16" s="14" t="s">
        <v>120</v>
      </c>
      <c r="E16" s="30" t="s">
        <v>80</v>
      </c>
      <c r="F16" s="26"/>
      <c r="G16" s="27">
        <f>SUM($F$21:$F$27,$F$30:$F$35,$F$38:$F$39,$F$49:$F$53)</f>
        <v>7255</v>
      </c>
      <c r="H16" s="66"/>
    </row>
    <row r="17" spans="2:11" ht="15.75" thickBot="1" x14ac:dyDescent="0.3">
      <c r="B17" s="45" t="s">
        <v>16</v>
      </c>
      <c r="C17" s="59" t="e">
        <f ca="1">YEAR(TODAY())-$C$16</f>
        <v>#VALUE!</v>
      </c>
      <c r="E17" s="31" t="s">
        <v>79</v>
      </c>
      <c r="F17" s="28"/>
      <c r="G17" s="29">
        <f>SUM($F$57:$F$61,$F$64:$F$65)</f>
        <v>563</v>
      </c>
      <c r="H17" s="66"/>
    </row>
    <row r="18" spans="2:11" ht="15.75" thickBot="1" x14ac:dyDescent="0.3">
      <c r="B18" s="21"/>
      <c r="C18" s="21"/>
      <c r="D18" s="21"/>
      <c r="E18" s="21"/>
      <c r="F18" s="21"/>
    </row>
    <row r="19" spans="2:11" ht="15.75" thickBot="1" x14ac:dyDescent="0.3">
      <c r="B19" s="32" t="s">
        <v>13</v>
      </c>
      <c r="C19" s="33"/>
      <c r="D19" s="33"/>
      <c r="E19" s="33"/>
      <c r="F19" s="34"/>
      <c r="G19" s="23"/>
      <c r="H19" s="63"/>
    </row>
    <row r="20" spans="2:11" x14ac:dyDescent="0.25">
      <c r="B20" s="35" t="s">
        <v>25</v>
      </c>
      <c r="C20" s="36"/>
      <c r="D20" s="36"/>
      <c r="E20" s="36"/>
      <c r="F20" s="37"/>
    </row>
    <row r="21" spans="2:11" x14ac:dyDescent="0.25">
      <c r="B21" s="38" t="s">
        <v>19</v>
      </c>
      <c r="C21" s="39"/>
      <c r="D21" s="39"/>
      <c r="E21" s="39"/>
      <c r="F21" s="40">
        <f>$J$10*IF($C$14&lt;=$L$10,$L$10,IF($C$14&gt;=$M$10,$M$10,$C$14))</f>
        <v>1250</v>
      </c>
      <c r="H21" s="63"/>
      <c r="K21" s="63"/>
    </row>
    <row r="22" spans="2:11" x14ac:dyDescent="0.25">
      <c r="B22" s="38" t="s">
        <v>20</v>
      </c>
      <c r="C22" s="39"/>
      <c r="D22" s="39"/>
      <c r="E22" s="39"/>
      <c r="F22" s="40">
        <f>(0.2*$K$10)*(IF($C$14&lt;=500,500,IF($C$14&gt;=50000,50000,$C$14)))</f>
        <v>100</v>
      </c>
      <c r="G22" s="23"/>
      <c r="H22" s="63"/>
    </row>
    <row r="23" spans="2:11" x14ac:dyDescent="0.25">
      <c r="B23" s="38" t="s">
        <v>52</v>
      </c>
      <c r="C23" s="39"/>
      <c r="D23" s="39"/>
      <c r="E23" s="39"/>
      <c r="F23" s="40">
        <f>IF($I$13=TRUE, 0, IF($I$14=TRUE, 0, 45))</f>
        <v>45</v>
      </c>
      <c r="G23" s="23"/>
      <c r="H23" s="63"/>
    </row>
    <row r="24" spans="2:11" x14ac:dyDescent="0.25">
      <c r="B24" s="38" t="s">
        <v>51</v>
      </c>
      <c r="C24" s="39"/>
      <c r="D24" s="39"/>
      <c r="E24" s="39"/>
      <c r="F24" s="40">
        <f>IF($I$13=TRUE, 0, IF($I$14=TRUE, 0, 60))</f>
        <v>60</v>
      </c>
      <c r="G24" s="23"/>
      <c r="H24" s="63"/>
    </row>
    <row r="25" spans="2:11" x14ac:dyDescent="0.25">
      <c r="B25" s="38" t="s">
        <v>53</v>
      </c>
      <c r="C25" s="39"/>
      <c r="D25" s="39"/>
      <c r="E25" s="39"/>
      <c r="F25" s="40">
        <f>IF($I$13=TRUE, 0, IF($I$14=TRUE, 0, 60))</f>
        <v>60</v>
      </c>
      <c r="G25" s="23"/>
      <c r="H25" s="63"/>
    </row>
    <row r="26" spans="2:11" x14ac:dyDescent="0.25">
      <c r="B26" s="38" t="s">
        <v>46</v>
      </c>
      <c r="C26" s="39"/>
      <c r="D26" s="39"/>
      <c r="E26" s="39"/>
      <c r="F26" s="40">
        <f>IF($I$13=TRUE, 0, IF($I$14=TRUE, 0, 100))</f>
        <v>100</v>
      </c>
      <c r="G26" s="23"/>
      <c r="H26" s="63"/>
    </row>
    <row r="27" spans="2:11" x14ac:dyDescent="0.25">
      <c r="B27" s="38" t="s">
        <v>38</v>
      </c>
      <c r="C27" s="39"/>
      <c r="D27" s="39"/>
      <c r="E27" s="39"/>
      <c r="F27" s="40">
        <f>IF($I$13=TRUE, 0, IF($I$14=TRUE, 0, 45))</f>
        <v>45</v>
      </c>
      <c r="G27" s="23"/>
      <c r="H27" s="63"/>
    </row>
    <row r="28" spans="2:11" ht="6.75" customHeight="1" x14ac:dyDescent="0.25">
      <c r="B28" s="38"/>
      <c r="C28" s="39"/>
      <c r="D28" s="39"/>
      <c r="E28" s="39"/>
      <c r="F28" s="41"/>
      <c r="G28" s="23"/>
      <c r="H28" s="63"/>
    </row>
    <row r="29" spans="2:11" x14ac:dyDescent="0.25">
      <c r="B29" s="42" t="s">
        <v>47</v>
      </c>
      <c r="C29" s="43"/>
      <c r="D29" s="43"/>
      <c r="E29" s="43"/>
      <c r="F29" s="44"/>
      <c r="G29" s="23"/>
      <c r="H29" s="63"/>
    </row>
    <row r="30" spans="2:11" x14ac:dyDescent="0.25">
      <c r="B30" s="38" t="s">
        <v>48</v>
      </c>
      <c r="C30" s="39"/>
      <c r="D30" s="39"/>
      <c r="E30" s="39"/>
      <c r="F30" s="40">
        <f>IF($I$13=TRUE, 0, IF($I$14=TRUE, 0, 70))</f>
        <v>70</v>
      </c>
      <c r="G30" s="23"/>
      <c r="H30" s="63"/>
    </row>
    <row r="31" spans="2:11" x14ac:dyDescent="0.25">
      <c r="B31" s="38" t="s">
        <v>84</v>
      </c>
      <c r="C31" s="39"/>
      <c r="D31" s="39"/>
      <c r="E31" s="39"/>
      <c r="F31" s="40">
        <f>IF($I$13=TRUE, 0, IF($I$14=TRUE, 0, 154))</f>
        <v>154</v>
      </c>
      <c r="G31" s="23"/>
      <c r="H31" s="63"/>
    </row>
    <row r="32" spans="2:11" x14ac:dyDescent="0.25">
      <c r="B32" s="38" t="s">
        <v>49</v>
      </c>
      <c r="C32" s="39"/>
      <c r="D32" s="39"/>
      <c r="E32" s="39"/>
      <c r="F32" s="40">
        <f>IF($I$13=TRUE, 0, IF($I$14=TRUE, 0, 35))</f>
        <v>35</v>
      </c>
      <c r="G32" s="23"/>
      <c r="H32" s="63"/>
    </row>
    <row r="33" spans="2:8" x14ac:dyDescent="0.25">
      <c r="B33" s="38" t="s">
        <v>85</v>
      </c>
      <c r="C33" s="39"/>
      <c r="D33" s="39"/>
      <c r="E33" s="39"/>
      <c r="F33" s="40">
        <f>IF($I$13=TRUE, 0, IF($I$14=TRUE, 0, 144))</f>
        <v>144</v>
      </c>
      <c r="G33" s="23"/>
      <c r="H33" s="63"/>
    </row>
    <row r="34" spans="2:8" x14ac:dyDescent="0.25">
      <c r="B34" s="38" t="s">
        <v>50</v>
      </c>
      <c r="C34" s="39"/>
      <c r="D34" s="39"/>
      <c r="E34" s="39"/>
      <c r="F34" s="40">
        <f>IF($I$13=TRUE, 0, IF($I$14=TRUE, 0, 18))</f>
        <v>18</v>
      </c>
      <c r="G34" s="23"/>
      <c r="H34" s="63"/>
    </row>
    <row r="35" spans="2:8" x14ac:dyDescent="0.25">
      <c r="B35" s="38" t="s">
        <v>10</v>
      </c>
      <c r="C35" s="39"/>
      <c r="D35" s="39"/>
      <c r="E35" s="39"/>
      <c r="F35" s="40">
        <f>IF($I$13=TRUE, 0, IF($I$14=TRUE, 0, 7))</f>
        <v>7</v>
      </c>
      <c r="G35" s="23"/>
      <c r="H35" s="63"/>
    </row>
    <row r="36" spans="2:8" ht="6.75" customHeight="1" x14ac:dyDescent="0.25">
      <c r="B36" s="38"/>
      <c r="C36" s="39"/>
      <c r="D36" s="39"/>
      <c r="E36" s="39"/>
      <c r="F36" s="41"/>
      <c r="G36" s="23"/>
      <c r="H36" s="63"/>
    </row>
    <row r="37" spans="2:8" x14ac:dyDescent="0.25">
      <c r="B37" s="42" t="s">
        <v>43</v>
      </c>
      <c r="C37" s="43"/>
      <c r="D37" s="43"/>
      <c r="E37" s="43"/>
      <c r="F37" s="44"/>
      <c r="G37" s="23"/>
      <c r="H37" s="63"/>
    </row>
    <row r="38" spans="2:8" x14ac:dyDescent="0.25">
      <c r="B38" s="38" t="s">
        <v>44</v>
      </c>
      <c r="C38" s="39"/>
      <c r="D38" s="39"/>
      <c r="E38" s="39"/>
      <c r="F38" s="40">
        <v>5000</v>
      </c>
      <c r="G38" s="23"/>
      <c r="H38" s="63"/>
    </row>
    <row r="39" spans="2:8" x14ac:dyDescent="0.25">
      <c r="B39" s="38" t="s">
        <v>86</v>
      </c>
      <c r="C39" s="39"/>
      <c r="D39" s="39"/>
      <c r="E39" s="39"/>
      <c r="F39" s="40">
        <v>100</v>
      </c>
      <c r="G39" s="23"/>
      <c r="H39" s="63"/>
    </row>
    <row r="40" spans="2:8" ht="6.75" customHeight="1" x14ac:dyDescent="0.25">
      <c r="B40" s="38"/>
      <c r="C40" s="39"/>
      <c r="D40" s="39"/>
      <c r="E40" s="39"/>
      <c r="F40" s="41"/>
      <c r="G40" s="23"/>
      <c r="H40" s="63"/>
    </row>
    <row r="41" spans="2:8" x14ac:dyDescent="0.25">
      <c r="B41" s="42" t="s">
        <v>24</v>
      </c>
      <c r="C41" s="43"/>
      <c r="D41" s="43"/>
      <c r="E41" s="43"/>
      <c r="F41" s="44"/>
      <c r="G41" s="23"/>
      <c r="H41" s="63"/>
    </row>
    <row r="42" spans="2:8" ht="15" customHeight="1" x14ac:dyDescent="0.25">
      <c r="B42" s="38" t="s">
        <v>22</v>
      </c>
      <c r="C42" s="39"/>
      <c r="D42" s="39"/>
      <c r="E42" s="39"/>
      <c r="F42" s="70" t="s">
        <v>45</v>
      </c>
      <c r="G42" s="24"/>
      <c r="H42" s="67"/>
    </row>
    <row r="43" spans="2:8" x14ac:dyDescent="0.25">
      <c r="B43" s="38" t="s">
        <v>23</v>
      </c>
      <c r="C43" s="39"/>
      <c r="D43" s="39"/>
      <c r="E43" s="39"/>
      <c r="F43" s="70"/>
      <c r="G43" s="24"/>
      <c r="H43" s="67"/>
    </row>
    <row r="44" spans="2:8" x14ac:dyDescent="0.25">
      <c r="B44" s="38" t="s">
        <v>8</v>
      </c>
      <c r="C44" s="39"/>
      <c r="D44" s="39"/>
      <c r="E44" s="39"/>
      <c r="F44" s="70"/>
      <c r="G44" s="24"/>
      <c r="H44" s="67"/>
    </row>
    <row r="45" spans="2:8" x14ac:dyDescent="0.25">
      <c r="B45" s="38" t="s">
        <v>9</v>
      </c>
      <c r="C45" s="39"/>
      <c r="D45" s="39"/>
      <c r="E45" s="39"/>
      <c r="F45" s="70"/>
      <c r="G45" s="24"/>
      <c r="H45" s="67"/>
    </row>
    <row r="46" spans="2:8" x14ac:dyDescent="0.25">
      <c r="B46" s="38" t="s">
        <v>11</v>
      </c>
      <c r="C46" s="39"/>
      <c r="D46" s="39"/>
      <c r="E46" s="39"/>
      <c r="F46" s="70"/>
      <c r="G46" s="24"/>
      <c r="H46" s="67"/>
    </row>
    <row r="47" spans="2:8" ht="6.75" customHeight="1" x14ac:dyDescent="0.25">
      <c r="B47" s="38"/>
      <c r="C47" s="39"/>
      <c r="D47" s="39"/>
      <c r="E47" s="39"/>
      <c r="F47" s="41"/>
      <c r="G47" s="23"/>
      <c r="H47" s="63"/>
    </row>
    <row r="48" spans="2:8" x14ac:dyDescent="0.25">
      <c r="B48" s="42" t="s">
        <v>40</v>
      </c>
      <c r="C48" s="43"/>
      <c r="D48" s="43"/>
      <c r="E48" s="43"/>
      <c r="F48" s="44"/>
      <c r="G48" s="23"/>
      <c r="H48" s="63"/>
    </row>
    <row r="49" spans="2:8" x14ac:dyDescent="0.25">
      <c r="B49" s="38" t="str">
        <f>CONCATENATE("AAF Enrolment; Tier ", IF($C$13&gt;2000, 3, IF($C$13&gt;=300, 2, 1)))</f>
        <v>AAF Enrolment; Tier 1</v>
      </c>
      <c r="C49" s="39"/>
      <c r="D49" s="39"/>
      <c r="E49" s="39"/>
      <c r="F49" s="40">
        <f>IF(AND($I$13=TRUE,$I$14=TRUE)=TRUE,"ERROR; select one only", IF(AND($I$13=TRUE,$I$14=FALSE)=TRUE, VLOOKUP($G$49,'Component Details'!$A$13:$C$16,3,FALSE), IF(AND($I$13=FALSE,$I$14=TRUE)=TRUE, VLOOKUP($G$49,'Component Details'!$A$7:$C$10,3,FALSE), IF(AND($I$13=FALSE,$I$14=FALSE)=TRUE, 0, "ERROR"))))</f>
        <v>0</v>
      </c>
      <c r="G49" s="60" t="str">
        <f>CONCATENATE("Tier ", IF($C$13&gt;2000, 3, IF($C$13&gt;=300, 2, 1)))</f>
        <v>Tier 1</v>
      </c>
      <c r="H49" s="68"/>
    </row>
    <row r="50" spans="2:8" x14ac:dyDescent="0.25">
      <c r="B50" s="38" t="s">
        <v>14</v>
      </c>
      <c r="C50" s="39"/>
      <c r="D50" s="39"/>
      <c r="E50" s="39"/>
      <c r="F50" s="40">
        <f>IF($I$13=TRUE, 0, IF($I$14=TRUE, 0, 14))</f>
        <v>14</v>
      </c>
      <c r="G50" s="23"/>
      <c r="H50" s="63"/>
    </row>
    <row r="51" spans="2:8" x14ac:dyDescent="0.25">
      <c r="B51" s="38" t="s">
        <v>41</v>
      </c>
      <c r="C51" s="39"/>
      <c r="D51" s="39"/>
      <c r="E51" s="39"/>
      <c r="F51" s="40">
        <f>IF($I$13=TRUE,0,IF($I$14=TRUE,0,48+(ROUNDUP(($C$13/100),0))))</f>
        <v>48</v>
      </c>
      <c r="G51" s="23"/>
      <c r="H51" s="63"/>
    </row>
    <row r="52" spans="2:8" x14ac:dyDescent="0.25">
      <c r="B52" s="38" t="s">
        <v>42</v>
      </c>
      <c r="C52" s="39"/>
      <c r="D52" s="39"/>
      <c r="E52" s="39"/>
      <c r="F52" s="40">
        <v>5</v>
      </c>
      <c r="G52" s="23"/>
      <c r="H52" s="63"/>
    </row>
    <row r="53" spans="2:8" ht="15.75" thickBot="1" x14ac:dyDescent="0.3">
      <c r="B53" s="45" t="s">
        <v>87</v>
      </c>
      <c r="C53" s="46"/>
      <c r="D53" s="46"/>
      <c r="E53" s="46"/>
      <c r="F53" s="47" t="str">
        <f>IF(IFERROR(SEARCH("TANKER",$C$12,1),0)=0, "N.A.", IF($I$13=TRUE, 0, 375))</f>
        <v>N.A.</v>
      </c>
      <c r="G53" s="23"/>
      <c r="H53" s="63"/>
    </row>
    <row r="54" spans="2:8" ht="15.75" thickBot="1" x14ac:dyDescent="0.3">
      <c r="B54" s="48"/>
      <c r="C54" s="48"/>
      <c r="D54" s="48"/>
      <c r="E54" s="48"/>
      <c r="F54" s="49"/>
      <c r="G54" s="23"/>
      <c r="H54" s="63"/>
    </row>
    <row r="55" spans="2:8" ht="15.75" thickBot="1" x14ac:dyDescent="0.3">
      <c r="B55" s="32" t="s">
        <v>21</v>
      </c>
      <c r="C55" s="33"/>
      <c r="D55" s="33"/>
      <c r="E55" s="33"/>
      <c r="F55" s="34"/>
      <c r="G55" s="23"/>
      <c r="H55" s="63"/>
    </row>
    <row r="56" spans="2:8" x14ac:dyDescent="0.25">
      <c r="B56" s="50" t="s">
        <v>25</v>
      </c>
      <c r="C56" s="51"/>
      <c r="D56" s="51"/>
      <c r="E56" s="51"/>
      <c r="F56" s="52"/>
      <c r="G56" s="23"/>
      <c r="H56" s="63"/>
    </row>
    <row r="57" spans="2:8" x14ac:dyDescent="0.25">
      <c r="B57" s="38" t="s">
        <v>7</v>
      </c>
      <c r="C57" s="39"/>
      <c r="D57" s="39"/>
      <c r="E57" s="39"/>
      <c r="F57" s="40">
        <f>$F$22</f>
        <v>100</v>
      </c>
      <c r="G57" s="23"/>
      <c r="H57" s="63"/>
    </row>
    <row r="58" spans="2:8" x14ac:dyDescent="0.25">
      <c r="B58" s="38" t="s">
        <v>54</v>
      </c>
      <c r="C58" s="39"/>
      <c r="D58" s="39"/>
      <c r="E58" s="39"/>
      <c r="F58" s="40">
        <f>IF($I$13=TRUE, 0, IF($I$14=TRUE, 0, 45))</f>
        <v>45</v>
      </c>
      <c r="G58" s="23"/>
      <c r="H58" s="63"/>
    </row>
    <row r="59" spans="2:8" x14ac:dyDescent="0.25">
      <c r="B59" s="38" t="s">
        <v>55</v>
      </c>
      <c r="C59" s="39"/>
      <c r="D59" s="39"/>
      <c r="E59" s="39"/>
      <c r="F59" s="40">
        <f>IF($I$13=TRUE, 0, IF($I$14=TRUE, 0, 60))</f>
        <v>60</v>
      </c>
      <c r="G59" s="23"/>
      <c r="H59" s="63"/>
    </row>
    <row r="60" spans="2:8" x14ac:dyDescent="0.25">
      <c r="B60" s="38" t="s">
        <v>56</v>
      </c>
      <c r="C60" s="39"/>
      <c r="D60" s="39"/>
      <c r="E60" s="39"/>
      <c r="F60" s="40">
        <f>IF($I$13=TRUE, 0, IF($I$14=TRUE, 0, 60))</f>
        <v>60</v>
      </c>
      <c r="G60" s="23"/>
      <c r="H60" s="63"/>
    </row>
    <row r="61" spans="2:8" x14ac:dyDescent="0.25">
      <c r="B61" s="38" t="s">
        <v>81</v>
      </c>
      <c r="C61" s="39"/>
      <c r="D61" s="39"/>
      <c r="E61" s="39"/>
      <c r="F61" s="40">
        <f>IF(AND($I$13=TRUE,$I$14=TRUE)=TRUE,"ERROR", IF(AND($I$13=TRUE,$I$14=FALSE)=TRUE, VLOOKUP($G$49,'Component Details'!$A$13:$C$16,3,FALSE), IF(AND($I$13=FALSE,$I$14=TRUE)=TRUE, VLOOKUP($G$49,'Component Details'!$A$7:$C$10,3,FALSE), IF(AND($I$13=FALSE,$I$14=FALSE)=TRUE, 0, "ERROR"))))</f>
        <v>0</v>
      </c>
      <c r="G61" s="23"/>
      <c r="H61" s="63"/>
    </row>
    <row r="62" spans="2:8" ht="6.75" customHeight="1" x14ac:dyDescent="0.25">
      <c r="B62" s="38"/>
      <c r="C62" s="39"/>
      <c r="D62" s="39"/>
      <c r="E62" s="39"/>
      <c r="F62" s="41"/>
      <c r="G62" s="23"/>
      <c r="H62" s="63"/>
    </row>
    <row r="63" spans="2:8" x14ac:dyDescent="0.25">
      <c r="B63" s="53" t="s">
        <v>47</v>
      </c>
      <c r="C63" s="54"/>
      <c r="D63" s="54"/>
      <c r="E63" s="54"/>
      <c r="F63" s="55"/>
      <c r="G63" s="23"/>
      <c r="H63" s="63"/>
    </row>
    <row r="64" spans="2:8" x14ac:dyDescent="0.25">
      <c r="B64" s="38" t="s">
        <v>84</v>
      </c>
      <c r="C64" s="39"/>
      <c r="D64" s="39"/>
      <c r="E64" s="39"/>
      <c r="F64" s="40">
        <f>IF($I$13=TRUE, 0, IF($I$14=TRUE, 0, 154))</f>
        <v>154</v>
      </c>
      <c r="G64" s="23"/>
      <c r="H64" s="63"/>
    </row>
    <row r="65" spans="2:8" ht="15.75" thickBot="1" x14ac:dyDescent="0.3">
      <c r="B65" s="45" t="s">
        <v>88</v>
      </c>
      <c r="C65" s="46"/>
      <c r="D65" s="46"/>
      <c r="E65" s="46"/>
      <c r="F65" s="47">
        <f>IF($I$13=TRUE, 0, IF($I$14=TRUE, 0, 144))</f>
        <v>144</v>
      </c>
      <c r="G65" s="23"/>
      <c r="H65" s="63"/>
    </row>
    <row r="66" spans="2:8" x14ac:dyDescent="0.25">
      <c r="C66" s="25"/>
    </row>
    <row r="67" spans="2:8" x14ac:dyDescent="0.25">
      <c r="C67" s="25"/>
    </row>
    <row r="68" spans="2:8" x14ac:dyDescent="0.25">
      <c r="C68" s="25"/>
    </row>
    <row r="69" spans="2:8" x14ac:dyDescent="0.25">
      <c r="C69" s="25"/>
    </row>
    <row r="70" spans="2:8" x14ac:dyDescent="0.25">
      <c r="C70" s="25"/>
    </row>
    <row r="71" spans="2:8" x14ac:dyDescent="0.25">
      <c r="C71" s="25"/>
    </row>
    <row r="72" spans="2:8" x14ac:dyDescent="0.25">
      <c r="C72" s="25"/>
    </row>
    <row r="73" spans="2:8" x14ac:dyDescent="0.25">
      <c r="C73" s="25"/>
    </row>
    <row r="74" spans="2:8" x14ac:dyDescent="0.25">
      <c r="C74" s="25"/>
    </row>
    <row r="75" spans="2:8" x14ac:dyDescent="0.25">
      <c r="C75" s="25"/>
    </row>
    <row r="76" spans="2:8" x14ac:dyDescent="0.25">
      <c r="C76" s="25"/>
    </row>
    <row r="77" spans="2:8" x14ac:dyDescent="0.25">
      <c r="C77" s="25"/>
    </row>
    <row r="78" spans="2:8" x14ac:dyDescent="0.25">
      <c r="C78" s="25"/>
    </row>
    <row r="79" spans="2:8" x14ac:dyDescent="0.25">
      <c r="C79" s="25"/>
    </row>
    <row r="80" spans="2:8" x14ac:dyDescent="0.25">
      <c r="C80" s="25"/>
    </row>
    <row r="81" spans="3:3" x14ac:dyDescent="0.25">
      <c r="C81" s="25"/>
    </row>
    <row r="82" spans="3:3" x14ac:dyDescent="0.25">
      <c r="C82" s="25"/>
    </row>
    <row r="83" spans="3:3" x14ac:dyDescent="0.25">
      <c r="C83" s="25"/>
    </row>
    <row r="84" spans="3:3" x14ac:dyDescent="0.25">
      <c r="C84" s="25"/>
    </row>
    <row r="85" spans="3:3" x14ac:dyDescent="0.25">
      <c r="C85" s="25"/>
    </row>
    <row r="86" spans="3:3" x14ac:dyDescent="0.25">
      <c r="C86" s="25"/>
    </row>
    <row r="87" spans="3:3" x14ac:dyDescent="0.25">
      <c r="C87" s="25"/>
    </row>
    <row r="88" spans="3:3" x14ac:dyDescent="0.25">
      <c r="C88" s="25"/>
    </row>
    <row r="89" spans="3:3" x14ac:dyDescent="0.25">
      <c r="C89" s="25"/>
    </row>
    <row r="90" spans="3:3" x14ac:dyDescent="0.25">
      <c r="C90" s="25"/>
    </row>
    <row r="91" spans="3:3" x14ac:dyDescent="0.25">
      <c r="C91" s="25"/>
    </row>
    <row r="92" spans="3:3" x14ac:dyDescent="0.25">
      <c r="C92" s="25"/>
    </row>
    <row r="93" spans="3:3" x14ac:dyDescent="0.25">
      <c r="C93" s="25"/>
    </row>
  </sheetData>
  <sheetProtection algorithmName="SHA-512" hashValue="spNAB5F5Hm1qZyDiTgfHfPVMPQVyo+owEgnNmv4YhmA7YHQe7c19NSZZPtl5mYIQwwrVM4yH68eNSoxCL9RU8g==" saltValue="93hzqRT9/CrGufbYj4LQMQ==" spinCount="100000" sheet="1" objects="1" scenarios="1" selectLockedCells="1"/>
  <mergeCells count="4">
    <mergeCell ref="F42:F46"/>
    <mergeCell ref="J10:J11"/>
    <mergeCell ref="B5:G7"/>
    <mergeCell ref="C2:F3"/>
  </mergeCells>
  <conditionalFormatting sqref="C17">
    <cfRule type="cellIs" dxfId="1" priority="2" operator="greaterThan">
      <formula>17</formula>
    </cfRule>
  </conditionalFormatting>
  <conditionalFormatting sqref="F49">
    <cfRule type="containsText" dxfId="0" priority="1" operator="containsText" text="ERROR">
      <formula>NOT(ISERROR(SEARCH("ERROR",F49)))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9</xdr:row>
                    <xdr:rowOff>0</xdr:rowOff>
                  </from>
                  <to>
                    <xdr:col>5</xdr:col>
                    <xdr:colOff>723900</xdr:colOff>
                    <xdr:row>10</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771525</xdr:colOff>
                    <xdr:row>9</xdr:row>
                    <xdr:rowOff>190500</xdr:rowOff>
                  </from>
                  <to>
                    <xdr:col>5</xdr:col>
                    <xdr:colOff>666750</xdr:colOff>
                    <xdr:row>11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9525</xdr:colOff>
                    <xdr:row>12</xdr:row>
                    <xdr:rowOff>0</xdr:rowOff>
                  </from>
                  <to>
                    <xdr:col>6</xdr:col>
                    <xdr:colOff>457200</xdr:colOff>
                    <xdr:row>13</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9525</xdr:colOff>
                    <xdr:row>13</xdr:row>
                    <xdr:rowOff>0</xdr:rowOff>
                  </from>
                  <to>
                    <xdr:col>6</xdr:col>
                    <xdr:colOff>285750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'Component Details'!A$19:A$40</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M22" sqref="M22"/>
    </sheetView>
  </sheetViews>
  <sheetFormatPr defaultRowHeight="15" x14ac:dyDescent="0.25"/>
  <cols>
    <col min="1" max="16384" width="9.140625" style="57"/>
  </cols>
  <sheetData>
    <row r="1" spans="1:7" x14ac:dyDescent="0.25">
      <c r="A1" s="56" t="s">
        <v>89</v>
      </c>
    </row>
    <row r="2" spans="1:7" x14ac:dyDescent="0.25">
      <c r="A2" s="57" t="s">
        <v>95</v>
      </c>
      <c r="D2" s="58" t="s">
        <v>123</v>
      </c>
    </row>
    <row r="3" spans="1:7" x14ac:dyDescent="0.25">
      <c r="A3" s="57" t="s">
        <v>96</v>
      </c>
      <c r="D3" s="58" t="s">
        <v>97</v>
      </c>
    </row>
    <row r="4" spans="1:7" x14ac:dyDescent="0.25">
      <c r="A4" s="57" t="s">
        <v>90</v>
      </c>
      <c r="D4" s="58" t="s">
        <v>98</v>
      </c>
    </row>
    <row r="5" spans="1:7" x14ac:dyDescent="0.25">
      <c r="A5" s="57" t="s">
        <v>18</v>
      </c>
      <c r="D5" s="58" t="s">
        <v>99</v>
      </c>
    </row>
    <row r="6" spans="1:7" x14ac:dyDescent="0.25">
      <c r="A6" s="57" t="s">
        <v>91</v>
      </c>
      <c r="D6" s="58" t="s">
        <v>124</v>
      </c>
    </row>
    <row r="7" spans="1:7" x14ac:dyDescent="0.25">
      <c r="A7" s="57" t="s">
        <v>92</v>
      </c>
      <c r="D7" s="58" t="s">
        <v>125</v>
      </c>
    </row>
    <row r="8" spans="1:7" x14ac:dyDescent="0.25">
      <c r="A8" s="57" t="s">
        <v>93</v>
      </c>
      <c r="D8" s="58" t="s">
        <v>100</v>
      </c>
    </row>
    <row r="9" spans="1:7" x14ac:dyDescent="0.25">
      <c r="A9" s="57" t="s">
        <v>104</v>
      </c>
      <c r="D9" s="58" t="s">
        <v>105</v>
      </c>
    </row>
    <row r="10" spans="1:7" x14ac:dyDescent="0.25">
      <c r="A10" s="57" t="s">
        <v>101</v>
      </c>
      <c r="D10" s="58" t="s">
        <v>126</v>
      </c>
    </row>
    <row r="11" spans="1:7" x14ac:dyDescent="0.25">
      <c r="A11" s="57" t="s">
        <v>102</v>
      </c>
      <c r="D11" s="58" t="s">
        <v>103</v>
      </c>
    </row>
    <row r="13" spans="1:7" x14ac:dyDescent="0.25">
      <c r="A13" s="56" t="s">
        <v>94</v>
      </c>
    </row>
    <row r="14" spans="1:7" x14ac:dyDescent="0.25">
      <c r="A14" s="57" t="s">
        <v>117</v>
      </c>
      <c r="D14" s="74" t="s">
        <v>106</v>
      </c>
      <c r="E14" s="74"/>
      <c r="F14" s="74"/>
      <c r="G14" s="57" t="s">
        <v>111</v>
      </c>
    </row>
    <row r="15" spans="1:7" x14ac:dyDescent="0.25">
      <c r="A15" s="57" t="s">
        <v>109</v>
      </c>
      <c r="D15" s="74" t="s">
        <v>110</v>
      </c>
      <c r="E15" s="74"/>
      <c r="F15" s="74"/>
      <c r="G15" s="57" t="s">
        <v>113</v>
      </c>
    </row>
    <row r="16" spans="1:7" x14ac:dyDescent="0.25">
      <c r="A16" s="57" t="s">
        <v>107</v>
      </c>
      <c r="D16" s="74" t="s">
        <v>108</v>
      </c>
      <c r="E16" s="74"/>
      <c r="F16" s="74"/>
      <c r="G16" s="57" t="s">
        <v>112</v>
      </c>
    </row>
    <row r="17" spans="1:7" x14ac:dyDescent="0.25">
      <c r="A17" s="57" t="s">
        <v>114</v>
      </c>
      <c r="D17" s="58" t="s">
        <v>116</v>
      </c>
      <c r="G17" s="57" t="s">
        <v>115</v>
      </c>
    </row>
    <row r="19" spans="1:7" x14ac:dyDescent="0.25">
      <c r="A19" s="57" t="s">
        <v>127</v>
      </c>
      <c r="G19" s="57" t="s">
        <v>129</v>
      </c>
    </row>
    <row r="20" spans="1:7" ht="28.5" customHeight="1" x14ac:dyDescent="0.25">
      <c r="A20" s="75" t="s">
        <v>128</v>
      </c>
      <c r="B20" s="76"/>
      <c r="C20" s="76"/>
      <c r="D20" s="76"/>
      <c r="E20" s="76"/>
      <c r="F20" s="76"/>
      <c r="G20" s="69" t="s">
        <v>130</v>
      </c>
    </row>
  </sheetData>
  <mergeCells count="4">
    <mergeCell ref="D14:F14"/>
    <mergeCell ref="D16:F16"/>
    <mergeCell ref="D15:F15"/>
    <mergeCell ref="A20:F20"/>
  </mergeCells>
  <hyperlinks>
    <hyperlink ref="D2" r:id="rId1"/>
    <hyperlink ref="D3" r:id="rId2"/>
    <hyperlink ref="D4" r:id="rId3"/>
    <hyperlink ref="D5" r:id="rId4"/>
    <hyperlink ref="D6" r:id="rId5"/>
    <hyperlink ref="D8" r:id="rId6"/>
    <hyperlink ref="D10" r:id="rId7"/>
    <hyperlink ref="D11" r:id="rId8"/>
    <hyperlink ref="D9" r:id="rId9"/>
    <hyperlink ref="D14" r:id="rId10"/>
    <hyperlink ref="D16" r:id="rId11"/>
    <hyperlink ref="D15" r:id="rId12"/>
    <hyperlink ref="D17" r:id="rId13"/>
    <hyperlink ref="D7" r:id="rId14"/>
  </hyperlinks>
  <pageMargins left="0.7" right="0.7" top="0.75" bottom="0.75" header="0.3" footer="0.3"/>
  <pageSetup paperSize="9" orientation="portrait"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40"/>
  <sheetViews>
    <sheetView workbookViewId="0">
      <selection activeCell="C30" sqref="C30"/>
    </sheetView>
  </sheetViews>
  <sheetFormatPr defaultRowHeight="15" x14ac:dyDescent="0.25"/>
  <cols>
    <col min="1" max="1" width="27.5703125" bestFit="1" customWidth="1"/>
    <col min="2" max="2" width="18.42578125" customWidth="1"/>
    <col min="3" max="3" width="33.85546875" customWidth="1"/>
  </cols>
  <sheetData>
    <row r="5" spans="1:3" x14ac:dyDescent="0.25">
      <c r="A5" s="1" t="s">
        <v>12</v>
      </c>
    </row>
    <row r="6" spans="1:3" ht="15.75" thickBot="1" x14ac:dyDescent="0.3">
      <c r="A6" s="7" t="s">
        <v>33</v>
      </c>
    </row>
    <row r="7" spans="1:3" ht="32.25" thickBot="1" x14ac:dyDescent="0.3">
      <c r="A7" s="2"/>
      <c r="B7" s="3" t="s">
        <v>28</v>
      </c>
      <c r="C7" s="3" t="s">
        <v>29</v>
      </c>
    </row>
    <row r="8" spans="1:3" ht="15.75" thickBot="1" x14ac:dyDescent="0.3">
      <c r="A8" s="4" t="s">
        <v>35</v>
      </c>
      <c r="B8" s="5" t="s">
        <v>30</v>
      </c>
      <c r="C8" s="6">
        <v>120</v>
      </c>
    </row>
    <row r="9" spans="1:3" ht="15.75" thickBot="1" x14ac:dyDescent="0.3">
      <c r="A9" s="4" t="s">
        <v>36</v>
      </c>
      <c r="B9" s="5" t="s">
        <v>31</v>
      </c>
      <c r="C9" s="6">
        <v>300</v>
      </c>
    </row>
    <row r="10" spans="1:3" ht="15.75" thickBot="1" x14ac:dyDescent="0.3">
      <c r="A10" s="4" t="s">
        <v>37</v>
      </c>
      <c r="B10" s="5" t="s">
        <v>32</v>
      </c>
      <c r="C10" s="6">
        <v>600</v>
      </c>
    </row>
    <row r="12" spans="1:3" ht="15.75" thickBot="1" x14ac:dyDescent="0.3">
      <c r="A12" t="s">
        <v>34</v>
      </c>
    </row>
    <row r="13" spans="1:3" ht="32.25" thickBot="1" x14ac:dyDescent="0.3">
      <c r="A13" s="2"/>
      <c r="B13" s="3" t="s">
        <v>28</v>
      </c>
      <c r="C13" s="3" t="s">
        <v>29</v>
      </c>
    </row>
    <row r="14" spans="1:3" ht="15.75" thickBot="1" x14ac:dyDescent="0.3">
      <c r="A14" s="4" t="s">
        <v>35</v>
      </c>
      <c r="B14" s="5" t="s">
        <v>30</v>
      </c>
      <c r="C14" s="6">
        <v>240</v>
      </c>
    </row>
    <row r="15" spans="1:3" ht="15.75" thickBot="1" x14ac:dyDescent="0.3">
      <c r="A15" s="4" t="s">
        <v>36</v>
      </c>
      <c r="B15" s="5" t="s">
        <v>31</v>
      </c>
      <c r="C15" s="6">
        <v>420</v>
      </c>
    </row>
    <row r="16" spans="1:3" ht="15.75" thickBot="1" x14ac:dyDescent="0.3">
      <c r="A16" s="4" t="s">
        <v>37</v>
      </c>
      <c r="B16" s="5" t="s">
        <v>32</v>
      </c>
      <c r="C16" s="6">
        <v>720</v>
      </c>
    </row>
    <row r="18" spans="1:1" x14ac:dyDescent="0.25">
      <c r="A18" s="1" t="s">
        <v>57</v>
      </c>
    </row>
    <row r="19" spans="1:1" x14ac:dyDescent="0.25">
      <c r="A19" t="s">
        <v>73</v>
      </c>
    </row>
    <row r="20" spans="1:1" x14ac:dyDescent="0.25">
      <c r="A20" t="s">
        <v>59</v>
      </c>
    </row>
    <row r="21" spans="1:1" x14ac:dyDescent="0.25">
      <c r="A21" t="s">
        <v>58</v>
      </c>
    </row>
    <row r="22" spans="1:1" x14ac:dyDescent="0.25">
      <c r="A22" t="s">
        <v>75</v>
      </c>
    </row>
    <row r="23" spans="1:1" x14ac:dyDescent="0.25">
      <c r="A23" t="s">
        <v>72</v>
      </c>
    </row>
    <row r="24" spans="1:1" x14ac:dyDescent="0.25">
      <c r="A24" t="s">
        <v>76</v>
      </c>
    </row>
    <row r="25" spans="1:1" x14ac:dyDescent="0.25">
      <c r="A25" t="s">
        <v>67</v>
      </c>
    </row>
    <row r="26" spans="1:1" x14ac:dyDescent="0.25">
      <c r="A26" t="s">
        <v>66</v>
      </c>
    </row>
    <row r="27" spans="1:1" x14ac:dyDescent="0.25">
      <c r="A27" t="s">
        <v>68</v>
      </c>
    </row>
    <row r="28" spans="1:1" x14ac:dyDescent="0.25">
      <c r="A28" t="s">
        <v>74</v>
      </c>
    </row>
    <row r="29" spans="1:1" x14ac:dyDescent="0.25">
      <c r="A29" t="s">
        <v>78</v>
      </c>
    </row>
    <row r="30" spans="1:1" x14ac:dyDescent="0.25">
      <c r="A30" t="s">
        <v>15</v>
      </c>
    </row>
    <row r="31" spans="1:1" x14ac:dyDescent="0.25">
      <c r="A31" t="s">
        <v>60</v>
      </c>
    </row>
    <row r="32" spans="1:1" x14ac:dyDescent="0.25">
      <c r="A32" t="s">
        <v>71</v>
      </c>
    </row>
    <row r="33" spans="1:1" x14ac:dyDescent="0.25">
      <c r="A33" t="s">
        <v>61</v>
      </c>
    </row>
    <row r="34" spans="1:1" x14ac:dyDescent="0.25">
      <c r="A34" t="s">
        <v>77</v>
      </c>
    </row>
    <row r="35" spans="1:1" x14ac:dyDescent="0.25">
      <c r="A35" t="s">
        <v>70</v>
      </c>
    </row>
    <row r="36" spans="1:1" x14ac:dyDescent="0.25">
      <c r="A36" t="s">
        <v>65</v>
      </c>
    </row>
    <row r="37" spans="1:1" x14ac:dyDescent="0.25">
      <c r="A37" t="s">
        <v>64</v>
      </c>
    </row>
    <row r="38" spans="1:1" x14ac:dyDescent="0.25">
      <c r="A38" t="s">
        <v>69</v>
      </c>
    </row>
    <row r="39" spans="1:1" x14ac:dyDescent="0.25">
      <c r="A39" t="s">
        <v>62</v>
      </c>
    </row>
    <row r="40" spans="1:1" x14ac:dyDescent="0.25">
      <c r="A40" t="s">
        <v>63</v>
      </c>
    </row>
  </sheetData>
  <sheetProtection algorithmName="SHA-512" hashValue="Fa65CwESX91Io8oYZXCB/2vqxrucni6+Mlkn8Oh90B5q7Irhc93iLAm8bq6IIaHKSNpxDisGA4k7iF+0WhAl2g==" saltValue="iPXouxzv9LNz9UTBIgjNwQ==" spinCount="100000" sheet="1" objects="1" scenarios="1" selectLockedCells="1" selectUnlockedCells="1"/>
  <sortState ref="A20:A40">
    <sortCondition ref="A20:A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Overview</vt:lpstr>
      <vt:lpstr>More Info</vt:lpstr>
      <vt:lpstr>Component Details</vt:lpstr>
    </vt:vector>
  </TitlesOfParts>
  <Company>WOG 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Quincy KWEK (MPA)</dc:creator>
  <cp:lastModifiedBy>Syamim YAHYA (MPA)</cp:lastModifiedBy>
  <dcterms:created xsi:type="dcterms:W3CDTF">2017-06-23T02:51:52Z</dcterms:created>
  <dcterms:modified xsi:type="dcterms:W3CDTF">2018-03-21T01:01:01Z</dcterms:modified>
</cp:coreProperties>
</file>